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threadedComments/threadedComment1.xml" ContentType="application/vnd.ms-excel.threaded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Armortisierung Kommissionierer" sheetId="2" r:id="rId1"/>
  </sheets>
  <definedNames>
    <definedName name="_Anschaffungskosten_gesamt">'Armortisierung Kommissionierer'!$B$24</definedName>
    <definedName name="_Nutzungsdauer_Jahre">'Armortisierung Kommissionierer'!$B$26</definedName>
    <definedName name="Anzahl_Lieferungen_pro_Tag">'Armortisierung Kommissionierer'!$B$12</definedName>
    <definedName name="Arbeitszeiteinsparung_pro_Einlagerung_auto._Einlagerung_vs_manuelle_Einlagerung">'Armortisierung Kommissionierer'!#REF!</definedName>
    <definedName name="Arbeitszeiteinsparung_pro_Einlagerung_man._Einlagerung">'Armortisierung Kommissionierer'!$B$11</definedName>
    <definedName name="Betriebskosten_pro_Monat_gesamt">'Armortisierung Kommissionierer'!$B$38</definedName>
    <definedName name="Finanzierungskosten__Zins_Tilgung__pro_Monat">'Armortisierung Kommissionierer'!$B$30</definedName>
    <definedName name="Laufende_Kosten_gesamt">'Armortisierung Kommissionierer'!$B$35</definedName>
    <definedName name="Monatliche_Wartungskosten">'Armortisierung Kommissionierer'!$B$33</definedName>
    <definedName name="Nutzungsdauer_Anlage_in_Monaten">'Armortisierung Kommissionierer'!$B$27</definedName>
    <definedName name="Öffnungstage_pro_Monat">'Armortisierung Kommissionierer'!$B$4</definedName>
    <definedName name="Sonstige_Betriebskosten_pro_Monat">'Armortisierung Kommissionierer'!$B$34</definedName>
    <definedName name="Zinsbelastung_pro_Monat">'Armortisierung Kommissionierer'!$B$30</definedName>
    <definedName name="Zinssatz">'Armortisierung Kommissionierer'!$B$28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2"/>
  <c r="B16" s="1"/>
  <c r="B17" s="1"/>
  <c r="B6"/>
  <c r="B8" s="1"/>
  <c r="B27"/>
  <c r="B35"/>
  <c r="B24"/>
  <c r="B29" l="1"/>
  <c r="B39" s="1"/>
  <c r="L4" s="1"/>
  <c r="L6"/>
  <c r="L8"/>
  <c r="L10"/>
  <c r="L14"/>
  <c r="L16"/>
  <c r="L18"/>
  <c r="L7"/>
  <c r="L9"/>
  <c r="L11"/>
  <c r="L17"/>
  <c r="L15"/>
  <c r="B30"/>
  <c r="B38" s="1"/>
  <c r="B18"/>
  <c r="K5" l="1"/>
  <c r="K7"/>
  <c r="K9"/>
  <c r="K11"/>
  <c r="K13"/>
  <c r="K15"/>
  <c r="K17"/>
  <c r="K6"/>
  <c r="K8"/>
  <c r="K10"/>
  <c r="K12"/>
  <c r="K14"/>
  <c r="K16"/>
  <c r="K18"/>
  <c r="K4"/>
  <c r="L13"/>
  <c r="L5"/>
  <c r="L12"/>
</calcChain>
</file>

<file path=xl/comments1.xml><?xml version="1.0" encoding="utf-8"?>
<comments xmlns="http://schemas.openxmlformats.org/spreadsheetml/2006/main">
  <authors>
    <author>tc={7C1E7CDE-359C-4B98-95EB-EF35296FA984}</author>
  </authors>
  <commentList>
    <comment ref="A6" authorId="0">
      <text>
        <r>
          <rPr>
            <sz val="11"/>
            <color theme="1"/>
            <rFont val="Calibri"/>
            <family val="2"/>
            <scheme val="minor"/>
          </rPr>
  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Hier wird zur Vereinfachung Monatsbrutto * 16 gerechnet. Enthalten sind darin z.B. Sondervergütungen wie 13. Monatsentgeld, Benefits, Arbeitskleidung, Sozialversicherungsabgaben, Kosten für Lohnabrechnung etc. </t>
        </r>
      </text>
    </comment>
  </commentList>
</comments>
</file>

<file path=xl/sharedStrings.xml><?xml version="1.0" encoding="utf-8"?>
<sst xmlns="http://schemas.openxmlformats.org/spreadsheetml/2006/main" count="34" uniqueCount="34">
  <si>
    <t>Anschaffungspreis Kommissionierer</t>
  </si>
  <si>
    <t>ggf. Anschaffung Fördertechnik</t>
  </si>
  <si>
    <t>ggf. Anschaffung Vollautomatische Fördertechnik</t>
  </si>
  <si>
    <t>Sonstige Betriebskosten pro Monat</t>
  </si>
  <si>
    <t xml:space="preserve">Anzahl Lieferungen pro Tag </t>
  </si>
  <si>
    <t>Öffnungstage pro Monat</t>
  </si>
  <si>
    <t>Nutzungsdauer Anlage in Monaten</t>
  </si>
  <si>
    <t>Zinssatz</t>
  </si>
  <si>
    <t xml:space="preserve">Anschaffungskosten gesamt </t>
  </si>
  <si>
    <t>Betriebskosten pro Monat gesamt</t>
  </si>
  <si>
    <t>Nutzungsdauer in Jahren</t>
  </si>
  <si>
    <t>Gesamtkosten PTA pro Jahr</t>
  </si>
  <si>
    <t>Gesamtarbeitsstunden pro Jahr (variiert je nach Jahr)</t>
  </si>
  <si>
    <t>Laufende Kosten gesamt pro Monat</t>
  </si>
  <si>
    <t>Wartungskosten pro Monat</t>
  </si>
  <si>
    <t>Effektive Lohnkosten pro Stunde</t>
  </si>
  <si>
    <t>Ersparnis Arbeitszeit pro Woche</t>
  </si>
  <si>
    <t>Zeitersparnis durch Automation</t>
  </si>
  <si>
    <t>Kosten ohne Automat</t>
  </si>
  <si>
    <t>Kosten mit Automat</t>
  </si>
  <si>
    <t>Betriebskosten ohne Abschreibung</t>
  </si>
  <si>
    <t>Fremdkapitalkosten</t>
  </si>
  <si>
    <t>Jahr</t>
  </si>
  <si>
    <t>Berechnung Vollkosten für eine Arbeitsstunde</t>
  </si>
  <si>
    <t>Investitionskosten Kommissionierer</t>
  </si>
  <si>
    <t xml:space="preserve">laufende Kosten </t>
  </si>
  <si>
    <t>Ersparnis Zeit pro Woche, Stunden</t>
  </si>
  <si>
    <t>PTA Gehalt brutto pro Monat (auf 40h bezogen)</t>
  </si>
  <si>
    <t>Amortisierung Kommissionierer</t>
  </si>
  <si>
    <t xml:space="preserve">Ersparnis Zeit Lagerpflege pro Woche, Stunden </t>
  </si>
  <si>
    <t>Ersparnis finananziell pro Monat</t>
  </si>
  <si>
    <t>Finanzierungskosten (Zins + Tilgung) pro Monat</t>
  </si>
  <si>
    <t>Arbeitszeiteinsparung pro manuelle Einlagerung/Sendung, Stunden</t>
  </si>
  <si>
    <t>Summe Ersparnis Arbeitszeit pro Monat (4,33 Wochen im Durchschnitt)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</si>
</sst>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9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3F3F7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theme="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2" applyNumberFormat="0" applyAlignment="0" applyProtection="0"/>
    <xf numFmtId="0" fontId="4" fillId="3" borderId="2" applyNumberFormat="0" applyAlignment="0" applyProtection="0"/>
    <xf numFmtId="0" fontId="5" fillId="0" borderId="3" applyNumberFormat="0" applyFill="0" applyAlignment="0" applyProtection="0"/>
  </cellStyleXfs>
  <cellXfs count="37">
    <xf numFmtId="0" fontId="0" fillId="0" borderId="0" xfId="0"/>
    <xf numFmtId="44" fontId="0" fillId="0" borderId="0" xfId="1" applyFont="1"/>
    <xf numFmtId="2" fontId="0" fillId="0" borderId="0" xfId="1" applyNumberFormat="1" applyFont="1"/>
    <xf numFmtId="1" fontId="0" fillId="0" borderId="0" xfId="1" applyNumberFormat="1" applyFont="1"/>
    <xf numFmtId="44" fontId="0" fillId="0" borderId="0" xfId="0" applyNumberFormat="1"/>
    <xf numFmtId="0" fontId="3" fillId="2" borderId="2" xfId="3"/>
    <xf numFmtId="0" fontId="4" fillId="3" borderId="2" xfId="4"/>
    <xf numFmtId="44" fontId="4" fillId="3" borderId="2" xfId="4" applyNumberFormat="1"/>
    <xf numFmtId="2" fontId="4" fillId="3" borderId="2" xfId="4" applyNumberFormat="1" applyProtection="1">
      <protection locked="0"/>
    </xf>
    <xf numFmtId="0" fontId="5" fillId="0" borderId="0" xfId="0" applyFont="1" applyAlignment="1">
      <alignment horizontal="right"/>
    </xf>
    <xf numFmtId="0" fontId="7" fillId="0" borderId="3" xfId="5" applyFont="1"/>
    <xf numFmtId="44" fontId="7" fillId="0" borderId="3" xfId="5" applyNumberFormat="1" applyFont="1" applyProtection="1">
      <protection locked="0"/>
    </xf>
    <xf numFmtId="44" fontId="7" fillId="0" borderId="3" xfId="5" applyNumberFormat="1" applyFont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2" applyAlignment="1">
      <alignment horizontal="center" vertical="center"/>
    </xf>
    <xf numFmtId="0" fontId="2" fillId="0" borderId="1" xfId="2" applyAlignment="1">
      <alignment horizontal="center"/>
    </xf>
    <xf numFmtId="0" fontId="2" fillId="3" borderId="1" xfId="2" applyFill="1" applyAlignment="1">
      <alignment horizontal="center"/>
    </xf>
    <xf numFmtId="0" fontId="3" fillId="2" borderId="5" xfId="3" applyBorder="1"/>
    <xf numFmtId="0" fontId="4" fillId="3" borderId="5" xfId="4" applyBorder="1"/>
    <xf numFmtId="0" fontId="2" fillId="0" borderId="0" xfId="2" applyBorder="1" applyAlignment="1">
      <alignment horizontal="center" vertical="center"/>
    </xf>
    <xf numFmtId="44" fontId="7" fillId="0" borderId="6" xfId="5" applyNumberFormat="1" applyFont="1" applyBorder="1" applyProtection="1">
      <protection locked="0"/>
    </xf>
    <xf numFmtId="0" fontId="0" fillId="0" borderId="4" xfId="0" applyBorder="1" applyProtection="1">
      <protection locked="0"/>
    </xf>
    <xf numFmtId="164" fontId="3" fillId="2" borderId="4" xfId="3" applyNumberFormat="1" applyBorder="1" applyProtection="1">
      <protection locked="0"/>
    </xf>
    <xf numFmtId="164" fontId="4" fillId="3" borderId="4" xfId="4" applyNumberFormat="1" applyBorder="1" applyProtection="1">
      <protection locked="0"/>
    </xf>
    <xf numFmtId="165" fontId="4" fillId="3" borderId="4" xfId="4" applyNumberFormat="1" applyBorder="1" applyProtection="1">
      <protection locked="0"/>
    </xf>
    <xf numFmtId="0" fontId="2" fillId="0" borderId="0" xfId="2" applyBorder="1" applyAlignment="1">
      <alignment horizontal="center"/>
    </xf>
    <xf numFmtId="2" fontId="4" fillId="3" borderId="7" xfId="4" applyNumberFormat="1" applyBorder="1" applyProtection="1">
      <protection locked="0"/>
    </xf>
    <xf numFmtId="2" fontId="3" fillId="2" borderId="4" xfId="3" applyNumberFormat="1" applyBorder="1" applyProtection="1">
      <protection locked="0"/>
    </xf>
    <xf numFmtId="2" fontId="8" fillId="2" borderId="2" xfId="3" applyNumberFormat="1" applyFont="1" applyProtection="1">
      <protection locked="0"/>
    </xf>
    <xf numFmtId="164" fontId="7" fillId="0" borderId="6" xfId="5" applyNumberFormat="1" applyFont="1" applyBorder="1"/>
    <xf numFmtId="44" fontId="3" fillId="2" borderId="4" xfId="3" applyNumberFormat="1" applyBorder="1" applyProtection="1">
      <protection locked="0"/>
    </xf>
    <xf numFmtId="1" fontId="4" fillId="3" borderId="8" xfId="4" applyNumberFormat="1" applyBorder="1" applyProtection="1">
      <protection locked="0"/>
    </xf>
    <xf numFmtId="44" fontId="4" fillId="3" borderId="7" xfId="4" applyNumberFormat="1" applyBorder="1"/>
    <xf numFmtId="10" fontId="3" fillId="2" borderId="4" xfId="3" applyNumberFormat="1" applyBorder="1" applyProtection="1">
      <protection locked="0"/>
    </xf>
    <xf numFmtId="0" fontId="2" fillId="3" borderId="0" xfId="2" applyFill="1" applyBorder="1" applyAlignment="1">
      <alignment horizontal="center"/>
    </xf>
    <xf numFmtId="44" fontId="7" fillId="0" borderId="6" xfId="5" applyNumberFormat="1" applyFont="1" applyBorder="1"/>
  </cellXfs>
  <cellStyles count="6">
    <cellStyle name="Berechnung" xfId="4" builtinId="22"/>
    <cellStyle name="Eingabe" xfId="3" builtinId="20"/>
    <cellStyle name="Ergebnis" xfId="5" builtinId="25"/>
    <cellStyle name="Standard" xfId="0" builtinId="0"/>
    <cellStyle name="Überschrift 3" xfId="2" builtinId="18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plotArea>
      <c:layout/>
      <c:lineChart>
        <c:grouping val="standard"/>
        <c:ser>
          <c:idx val="0"/>
          <c:order val="0"/>
          <c:tx>
            <c:strRef>
              <c:f>'Armortisierung Kommissionierer'!$K$3</c:f>
              <c:strCache>
                <c:ptCount val="1"/>
                <c:pt idx="0">
                  <c:v>Kosten ohne Automat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'Armortisierung Kommissionierer'!$D$21:$D$126</c:f>
              <c:numCache>
                <c:formatCode>General</c:formatCode>
                <c:ptCount val="106"/>
              </c:numCache>
            </c:numRef>
          </c:cat>
          <c:val>
            <c:numRef>
              <c:f>'Armortisierung Kommissionierer'!$E$21:$E$126</c:f>
              <c:numCache>
                <c:formatCode>_-* #,##0.00\ "€"_-;\-* #,##0.00\ "€"_-;_-* "-"??\ "€"_-;_-@_-</c:formatCode>
                <c:ptCount val="10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CB-4B60-9715-1C3DB6BF319F}"/>
            </c:ext>
          </c:extLst>
        </c:ser>
        <c:ser>
          <c:idx val="1"/>
          <c:order val="1"/>
          <c:tx>
            <c:strRef>
              <c:f>'Armortisierung Kommissionierer'!$L$3</c:f>
              <c:strCache>
                <c:ptCount val="1"/>
                <c:pt idx="0">
                  <c:v>Kosten mit Automat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'Armortisierung Kommissionierer'!$D$21:$D$126</c:f>
              <c:numCache>
                <c:formatCode>General</c:formatCode>
                <c:ptCount val="106"/>
              </c:numCache>
            </c:numRef>
          </c:cat>
          <c:val>
            <c:numRef>
              <c:f>'Armortisierung Kommissionierer'!$F$21:$F$126</c:f>
              <c:numCache>
                <c:formatCode>_-* #,##0.00\ "€"_-;\-* #,##0.00\ "€"_-;_-* "-"??\ "€"_-;_-@_-</c:formatCode>
                <c:ptCount val="10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CB-4B60-9715-1C3DB6BF319F}"/>
            </c:ext>
          </c:extLst>
        </c:ser>
        <c:marker val="1"/>
        <c:axId val="198609536"/>
        <c:axId val="198619520"/>
      </c:lineChart>
      <c:catAx>
        <c:axId val="1986095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8619520"/>
        <c:crosses val="autoZero"/>
        <c:auto val="1"/>
        <c:lblAlgn val="ctr"/>
        <c:lblOffset val="100"/>
      </c:catAx>
      <c:valAx>
        <c:axId val="1986195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&quot;€&quot;_-;\-* #,##0.00\ &quot;€&quot;_-;_-* &quot;-&quot;??\ &quot;€&quot;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860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Arbeitskostenvergleich Automation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6360388649457888"/>
          <c:y val="0.11613589284945941"/>
          <c:w val="0.80634001342570782"/>
          <c:h val="0.64988351865852856"/>
        </c:manualLayout>
      </c:layout>
      <c:lineChart>
        <c:grouping val="standard"/>
        <c:ser>
          <c:idx val="0"/>
          <c:order val="0"/>
          <c:tx>
            <c:strRef>
              <c:f>'Armortisierung Kommissionierer'!$K$3</c:f>
              <c:strCache>
                <c:ptCount val="1"/>
                <c:pt idx="0">
                  <c:v>Kosten ohne Automat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'Armortisierung Kommissionierer'!$J$4:$J$18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'Armortisierung Kommissionierer'!$K$4:$K$18</c:f>
              <c:numCache>
                <c:formatCode>_-* #,##0.00\ "€"_-;\-* #,##0.00\ "€"_-;_-* "-"??\ "€"_-;_-@_-</c:formatCode>
                <c:ptCount val="15"/>
                <c:pt idx="0">
                  <c:v>28949.142857142859</c:v>
                </c:pt>
                <c:pt idx="1">
                  <c:v>57898.285714285717</c:v>
                </c:pt>
                <c:pt idx="2">
                  <c:v>86847.42857142858</c:v>
                </c:pt>
                <c:pt idx="3">
                  <c:v>115796.57142857143</c:v>
                </c:pt>
                <c:pt idx="4">
                  <c:v>144745.71428571432</c:v>
                </c:pt>
                <c:pt idx="5">
                  <c:v>173694.85714285716</c:v>
                </c:pt>
                <c:pt idx="6">
                  <c:v>202644</c:v>
                </c:pt>
                <c:pt idx="7">
                  <c:v>231593.14285714287</c:v>
                </c:pt>
                <c:pt idx="8">
                  <c:v>260542.28571428574</c:v>
                </c:pt>
                <c:pt idx="9">
                  <c:v>289491.42857142864</c:v>
                </c:pt>
                <c:pt idx="10">
                  <c:v>318440.57142857142</c:v>
                </c:pt>
                <c:pt idx="11">
                  <c:v>347389.71428571432</c:v>
                </c:pt>
                <c:pt idx="12">
                  <c:v>376338.85714285716</c:v>
                </c:pt>
                <c:pt idx="13">
                  <c:v>405288</c:v>
                </c:pt>
                <c:pt idx="14">
                  <c:v>434237.14285714284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58-4973-92FE-9186A4F9B2D4}"/>
            </c:ext>
          </c:extLst>
        </c:ser>
        <c:ser>
          <c:idx val="1"/>
          <c:order val="1"/>
          <c:tx>
            <c:strRef>
              <c:f>'Armortisierung Kommissionierer'!$L$3</c:f>
              <c:strCache>
                <c:ptCount val="1"/>
                <c:pt idx="0">
                  <c:v>Kosten mit Automat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'Armortisierung Kommissionierer'!$J$4:$J$18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'Armortisierung Kommissionierer'!$L$4:$L$18</c:f>
              <c:numCache>
                <c:formatCode>_-* #,##0.00\ "€"_-;\-* #,##0.00\ "€"_-;_-* "-"??\ "€"_-;_-@_-</c:formatCode>
                <c:ptCount val="15"/>
                <c:pt idx="0">
                  <c:v>108600</c:v>
                </c:pt>
                <c:pt idx="1">
                  <c:v>117200</c:v>
                </c:pt>
                <c:pt idx="2">
                  <c:v>125800</c:v>
                </c:pt>
                <c:pt idx="3">
                  <c:v>134400</c:v>
                </c:pt>
                <c:pt idx="4">
                  <c:v>143000</c:v>
                </c:pt>
                <c:pt idx="5">
                  <c:v>151600</c:v>
                </c:pt>
                <c:pt idx="6">
                  <c:v>160200</c:v>
                </c:pt>
                <c:pt idx="7">
                  <c:v>168800</c:v>
                </c:pt>
                <c:pt idx="8">
                  <c:v>177400</c:v>
                </c:pt>
                <c:pt idx="9">
                  <c:v>186000</c:v>
                </c:pt>
                <c:pt idx="10">
                  <c:v>194600</c:v>
                </c:pt>
                <c:pt idx="11">
                  <c:v>203200</c:v>
                </c:pt>
                <c:pt idx="12">
                  <c:v>211800</c:v>
                </c:pt>
                <c:pt idx="13">
                  <c:v>220400</c:v>
                </c:pt>
                <c:pt idx="14">
                  <c:v>229000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B58-4973-92FE-9186A4F9B2D4}"/>
            </c:ext>
          </c:extLst>
        </c:ser>
        <c:marker val="1"/>
        <c:axId val="199342336"/>
        <c:axId val="199352704"/>
      </c:lineChart>
      <c:catAx>
        <c:axId val="199342336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200" b="1"/>
                  <a:t>Zeit in Jahren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9352704"/>
        <c:crosses val="autoZero"/>
        <c:auto val="1"/>
        <c:lblAlgn val="ctr"/>
        <c:lblOffset val="100"/>
      </c:catAx>
      <c:valAx>
        <c:axId val="1993527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50" b="1"/>
                  <a:t>Gesamtkosten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&quot;€&quot;_-;\-* #,##0\ &quot;€&quot;_-;_-* &quot;-&quot;\ &quot;€&quot;_-;_-@_-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934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756457</xdr:colOff>
      <xdr:row>88</xdr:row>
      <xdr:rowOff>37407</xdr:rowOff>
    </xdr:from>
    <xdr:to>
      <xdr:col>13</xdr:col>
      <xdr:colOff>141315</xdr:colOff>
      <xdr:row>102</xdr:row>
      <xdr:rowOff>103909</xdr:rowOff>
    </xdr:to>
    <xdr:graphicFrame macro="">
      <xdr:nvGraphicFramePr>
        <xdr:cNvPr id="2" name="Diagramm 1">
          <a:extLst>
            <a:ext uri="{FF2B5EF4-FFF2-40B4-BE49-F238E27FC236}">
              <a16:creationId xmlns="" xmlns:a16="http://schemas.microsoft.com/office/drawing/2014/main" id="{A385F22D-1DEE-4662-E206-6D4333641B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451831</xdr:colOff>
      <xdr:row>2</xdr:row>
      <xdr:rowOff>161924</xdr:rowOff>
    </xdr:from>
    <xdr:to>
      <xdr:col>7</xdr:col>
      <xdr:colOff>224615</xdr:colOff>
      <xdr:row>23</xdr:row>
      <xdr:rowOff>142874</xdr:rowOff>
    </xdr:to>
    <xdr:graphicFrame macro="">
      <xdr:nvGraphicFramePr>
        <xdr:cNvPr id="4" name="Diagramm 3">
          <a:extLst>
            <a:ext uri="{FF2B5EF4-FFF2-40B4-BE49-F238E27FC236}">
              <a16:creationId xmlns="" xmlns:a16="http://schemas.microsoft.com/office/drawing/2014/main" id="{BE6B2B4F-A18A-4DD3-9135-DE10B2E1A4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ukas Frigger" id="{D7A712A7-ABEA-4FC9-8FBD-40E8407F1A76}" userId="c5be75ba851ee736" providerId="Windows Live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" dT="2023-09-30T09:21:31.44" personId="{D7A712A7-ABEA-4FC9-8FBD-40E8407F1A76}" id="{7C1E7CDE-359C-4B98-95EB-EF35296FA984}">
    <text xml:space="preserve">Hier wird zur Vereinfachung Monatsbrutto * 16 gerechnet. Enthalten sind darin z.B. Sondervergütungen wie 13. Monatsentgeld, Benefits, Arbeitskleidung, Sozialversicherungsabgaben, Kosten für Lohnabrechnung etc.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6"/>
  <sheetViews>
    <sheetView tabSelected="1" workbookViewId="0">
      <selection activeCell="B5" sqref="B5"/>
    </sheetView>
  </sheetViews>
  <sheetFormatPr baseColWidth="10" defaultRowHeight="15"/>
  <cols>
    <col min="1" max="1" width="67.7109375" customWidth="1"/>
    <col min="2" max="2" width="23.7109375" customWidth="1"/>
    <col min="3" max="3" width="45" customWidth="1"/>
    <col min="5" max="5" width="18.140625" bestFit="1" customWidth="1"/>
    <col min="6" max="6" width="16.85546875" bestFit="1" customWidth="1"/>
    <col min="7" max="7" width="19.7109375" bestFit="1" customWidth="1"/>
    <col min="10" max="10" width="13.140625" customWidth="1"/>
    <col min="11" max="12" width="23.28515625" customWidth="1"/>
  </cols>
  <sheetData>
    <row r="1" spans="1:12">
      <c r="A1" s="13" t="s">
        <v>28</v>
      </c>
      <c r="B1" s="14"/>
    </row>
    <row r="2" spans="1:12">
      <c r="A2" s="14"/>
      <c r="B2" s="14"/>
    </row>
    <row r="3" spans="1:12" ht="15.75" thickBot="1">
      <c r="A3" s="15" t="s">
        <v>23</v>
      </c>
      <c r="B3" s="20"/>
      <c r="J3" s="9" t="s">
        <v>22</v>
      </c>
      <c r="K3" s="9" t="s">
        <v>18</v>
      </c>
      <c r="L3" s="9" t="s">
        <v>19</v>
      </c>
    </row>
    <row r="4" spans="1:12">
      <c r="A4" t="s">
        <v>5</v>
      </c>
      <c r="B4" s="22">
        <v>25</v>
      </c>
      <c r="J4">
        <v>1</v>
      </c>
      <c r="K4" s="4">
        <f>+J4*'Armortisierung Kommissionierer'!$B$18*12</f>
        <v>28949.142857142859</v>
      </c>
      <c r="L4" s="4">
        <f>'Armortisierung Kommissionierer'!$B$24+(J4*'Armortisierung Kommissionierer'!$B$39)*12</f>
        <v>108600</v>
      </c>
    </row>
    <row r="5" spans="1:12">
      <c r="A5" s="18" t="s">
        <v>27</v>
      </c>
      <c r="B5" s="23">
        <v>3000</v>
      </c>
      <c r="J5">
        <v>2</v>
      </c>
      <c r="K5" s="4">
        <f>+J5*'Armortisierung Kommissionierer'!$B$18*12</f>
        <v>57898.285714285717</v>
      </c>
      <c r="L5" s="4">
        <f>'Armortisierung Kommissionierer'!$B$24+(J5*'Armortisierung Kommissionierer'!$B$39)*12</f>
        <v>117200</v>
      </c>
    </row>
    <row r="6" spans="1:12">
      <c r="A6" s="19" t="s">
        <v>11</v>
      </c>
      <c r="B6" s="24">
        <f>+B5*16</f>
        <v>48000</v>
      </c>
      <c r="J6">
        <v>3</v>
      </c>
      <c r="K6" s="4">
        <f>+J6*'Armortisierung Kommissionierer'!$B$18*12</f>
        <v>86847.42857142858</v>
      </c>
      <c r="L6" s="4">
        <f>'Armortisierung Kommissionierer'!$B$24+(J6*'Armortisierung Kommissionierer'!$B$39)*12</f>
        <v>125800</v>
      </c>
    </row>
    <row r="7" spans="1:12">
      <c r="A7" s="19" t="s">
        <v>12</v>
      </c>
      <c r="B7" s="25">
        <v>1680</v>
      </c>
      <c r="J7">
        <v>4</v>
      </c>
      <c r="K7" s="4">
        <f>+J7*'Armortisierung Kommissionierer'!$B$18*12</f>
        <v>115796.57142857143</v>
      </c>
      <c r="L7" s="4">
        <f>'Armortisierung Kommissionierer'!$B$24+(J7*'Armortisierung Kommissionierer'!$B$39)*12</f>
        <v>134400</v>
      </c>
    </row>
    <row r="8" spans="1:12" ht="16.5" thickBot="1">
      <c r="A8" s="10" t="s">
        <v>15</v>
      </c>
      <c r="B8" s="21">
        <f>+B6/B7</f>
        <v>28.571428571428573</v>
      </c>
      <c r="J8">
        <v>5</v>
      </c>
      <c r="K8" s="4">
        <f>+J8*'Armortisierung Kommissionierer'!$B$18*12</f>
        <v>144745.71428571432</v>
      </c>
      <c r="L8" s="4">
        <f>'Armortisierung Kommissionierer'!$B$24+(J8*'Armortisierung Kommissionierer'!$B$39)*12</f>
        <v>143000</v>
      </c>
    </row>
    <row r="9" spans="1:12" ht="15.75" thickTop="1">
      <c r="J9">
        <v>6</v>
      </c>
      <c r="K9" s="4">
        <f>+J9*'Armortisierung Kommissionierer'!$B$18*12</f>
        <v>173694.85714285716</v>
      </c>
      <c r="L9" s="4">
        <f>'Armortisierung Kommissionierer'!$B$24+(J9*'Armortisierung Kommissionierer'!$B$39)*12</f>
        <v>151600</v>
      </c>
    </row>
    <row r="10" spans="1:12" ht="15.75" thickBot="1">
      <c r="A10" s="16" t="s">
        <v>17</v>
      </c>
      <c r="B10" s="26"/>
      <c r="J10">
        <v>7</v>
      </c>
      <c r="K10" s="4">
        <f>+J10*'Armortisierung Kommissionierer'!$B$18*12</f>
        <v>202644</v>
      </c>
      <c r="L10" s="4">
        <f>'Armortisierung Kommissionierer'!$B$24+(J10*'Armortisierung Kommissionierer'!$B$39)*12</f>
        <v>160200</v>
      </c>
    </row>
    <row r="11" spans="1:12">
      <c r="A11" s="18" t="s">
        <v>32</v>
      </c>
      <c r="B11" s="28">
        <v>1.5</v>
      </c>
      <c r="J11">
        <v>8</v>
      </c>
      <c r="K11" s="4">
        <f>+J11*'Armortisierung Kommissionierer'!$B$18*12</f>
        <v>231593.14285714287</v>
      </c>
      <c r="L11" s="4">
        <f>'Armortisierung Kommissionierer'!$B$24+(J11*'Armortisierung Kommissionierer'!$B$39)*12</f>
        <v>168800</v>
      </c>
    </row>
    <row r="12" spans="1:12">
      <c r="A12" s="18" t="s">
        <v>4</v>
      </c>
      <c r="B12" s="28">
        <v>2</v>
      </c>
      <c r="J12">
        <v>9</v>
      </c>
      <c r="K12" s="4">
        <f>+J12*'Armortisierung Kommissionierer'!$B$18*12</f>
        <v>260542.28571428574</v>
      </c>
      <c r="L12" s="4">
        <f>'Armortisierung Kommissionierer'!$B$24+(J12*'Armortisierung Kommissionierer'!$B$39)*12</f>
        <v>177400</v>
      </c>
    </row>
    <row r="13" spans="1:12">
      <c r="A13" s="6" t="s">
        <v>26</v>
      </c>
      <c r="B13" s="27">
        <f>+Arbeitszeiteinsparung_pro_Einlagerung_man._Einlagerung*Anzahl_Lieferungen_pro_Tag*5.5</f>
        <v>16.5</v>
      </c>
      <c r="J13">
        <v>10</v>
      </c>
      <c r="K13" s="4">
        <f>+J13*'Armortisierung Kommissionierer'!$B$18*12</f>
        <v>289491.42857142864</v>
      </c>
      <c r="L13" s="4">
        <f>'Armortisierung Kommissionierer'!$B$24+(J13*'Armortisierung Kommissionierer'!$B$39)*12</f>
        <v>186000</v>
      </c>
    </row>
    <row r="14" spans="1:12">
      <c r="J14">
        <v>11</v>
      </c>
      <c r="K14" s="4">
        <f>+J14*'Armortisierung Kommissionierer'!$B$18*12</f>
        <v>318440.57142857142</v>
      </c>
      <c r="L14" s="4">
        <f>'Armortisierung Kommissionierer'!$B$24+(J14*'Armortisierung Kommissionierer'!$B$39)*12</f>
        <v>194600</v>
      </c>
    </row>
    <row r="15" spans="1:12">
      <c r="A15" s="5" t="s">
        <v>29</v>
      </c>
      <c r="B15" s="29">
        <v>3</v>
      </c>
      <c r="J15">
        <v>12</v>
      </c>
      <c r="K15" s="4">
        <f>+J15*'Armortisierung Kommissionierer'!$B$18*12</f>
        <v>347389.71428571432</v>
      </c>
      <c r="L15" s="4">
        <f>'Armortisierung Kommissionierer'!$B$24+(J15*'Armortisierung Kommissionierer'!$B$39)*12</f>
        <v>203200</v>
      </c>
    </row>
    <row r="16" spans="1:12">
      <c r="A16" s="6" t="s">
        <v>16</v>
      </c>
      <c r="B16" s="8">
        <f>+B13+B15</f>
        <v>19.5</v>
      </c>
      <c r="J16">
        <v>13</v>
      </c>
      <c r="K16" s="4">
        <f>+J16*'Armortisierung Kommissionierer'!$B$18*12</f>
        <v>376338.85714285716</v>
      </c>
      <c r="L16" s="4">
        <f>'Armortisierung Kommissionierer'!$B$24+(J16*'Armortisierung Kommissionierer'!$B$39)*12</f>
        <v>211800</v>
      </c>
    </row>
    <row r="17" spans="1:12">
      <c r="A17" s="6" t="s">
        <v>33</v>
      </c>
      <c r="B17" s="8">
        <f>+B16*4.33</f>
        <v>84.435000000000002</v>
      </c>
      <c r="J17">
        <v>14</v>
      </c>
      <c r="K17" s="4">
        <f>+J17*'Armortisierung Kommissionierer'!$B$18*12</f>
        <v>405288</v>
      </c>
      <c r="L17" s="4">
        <f>'Armortisierung Kommissionierer'!$B$24+(J17*'Armortisierung Kommissionierer'!$B$39)*12</f>
        <v>220400</v>
      </c>
    </row>
    <row r="18" spans="1:12" ht="16.5" thickBot="1">
      <c r="A18" s="10" t="s">
        <v>30</v>
      </c>
      <c r="B18" s="11">
        <f>+B17*B8</f>
        <v>2412.4285714285716</v>
      </c>
      <c r="J18">
        <v>15</v>
      </c>
      <c r="K18" s="4">
        <f>+J18*'Armortisierung Kommissionierer'!$B$18*12</f>
        <v>434237.14285714284</v>
      </c>
      <c r="L18" s="4">
        <f>'Armortisierung Kommissionierer'!$B$24+(J18*'Armortisierung Kommissionierer'!$B$39)*12</f>
        <v>229000</v>
      </c>
    </row>
    <row r="19" spans="1:12" ht="15.75" thickTop="1"/>
    <row r="20" spans="1:12" ht="15.75" thickBot="1">
      <c r="A20" s="16" t="s">
        <v>24</v>
      </c>
      <c r="B20" s="26"/>
    </row>
    <row r="21" spans="1:12">
      <c r="A21" s="18" t="s">
        <v>0</v>
      </c>
      <c r="B21" s="23">
        <v>100000</v>
      </c>
      <c r="C21" s="1"/>
      <c r="E21" s="4"/>
      <c r="F21" s="4"/>
    </row>
    <row r="22" spans="1:12">
      <c r="A22" s="18" t="s">
        <v>1</v>
      </c>
      <c r="B22" s="31">
        <v>0</v>
      </c>
      <c r="C22" s="1"/>
      <c r="E22" s="4"/>
      <c r="F22" s="4"/>
    </row>
    <row r="23" spans="1:12">
      <c r="A23" s="18" t="s">
        <v>2</v>
      </c>
      <c r="B23" s="31">
        <v>0</v>
      </c>
      <c r="C23" s="1"/>
      <c r="E23" s="4"/>
      <c r="F23" s="4"/>
    </row>
    <row r="24" spans="1:12" ht="16.5" thickBot="1">
      <c r="A24" s="10" t="s">
        <v>8</v>
      </c>
      <c r="B24" s="30">
        <f>SUM(B21:B23)</f>
        <v>100000</v>
      </c>
      <c r="C24" s="1"/>
      <c r="E24" s="4"/>
      <c r="F24" s="4"/>
    </row>
    <row r="25" spans="1:12" ht="15.75" thickTop="1">
      <c r="B25" s="1"/>
      <c r="C25" s="1"/>
      <c r="E25" s="4"/>
      <c r="F25" s="4"/>
    </row>
    <row r="26" spans="1:12">
      <c r="A26" s="18" t="s">
        <v>10</v>
      </c>
      <c r="B26" s="28">
        <v>12</v>
      </c>
      <c r="C26" s="1"/>
      <c r="E26" s="4"/>
      <c r="F26" s="4"/>
    </row>
    <row r="27" spans="1:12">
      <c r="A27" s="6" t="s">
        <v>6</v>
      </c>
      <c r="B27" s="32">
        <f>+B26*12</f>
        <v>144</v>
      </c>
      <c r="C27" s="1"/>
      <c r="E27" s="4"/>
      <c r="F27" s="4"/>
    </row>
    <row r="28" spans="1:12">
      <c r="A28" s="18" t="s">
        <v>7</v>
      </c>
      <c r="B28" s="34">
        <v>0.04</v>
      </c>
      <c r="C28" s="1"/>
      <c r="E28" s="4"/>
      <c r="F28" s="4"/>
    </row>
    <row r="29" spans="1:12">
      <c r="A29" s="6" t="s">
        <v>21</v>
      </c>
      <c r="B29" s="33">
        <f>+((_Anschaffungskosten_gesamt/2)*Zinssatz)/12</f>
        <v>166.66666666666666</v>
      </c>
      <c r="C29" s="1"/>
      <c r="E29" s="4"/>
      <c r="F29" s="4"/>
    </row>
    <row r="30" spans="1:12">
      <c r="A30" s="6" t="s">
        <v>31</v>
      </c>
      <c r="B30" s="7">
        <f>+((_Anschaffungskosten_gesamt/_Nutzungsdauer_Jahre)+((_Anschaffungskosten_gesamt/2)*Zinssatz))/12</f>
        <v>861.1111111111112</v>
      </c>
      <c r="C30" s="1"/>
      <c r="E30" s="4"/>
      <c r="F30" s="4"/>
    </row>
    <row r="31" spans="1:12">
      <c r="C31" s="1"/>
      <c r="E31" s="4"/>
      <c r="F31" s="4"/>
    </row>
    <row r="32" spans="1:12" ht="15.75" thickBot="1">
      <c r="A32" s="17" t="s">
        <v>25</v>
      </c>
      <c r="B32" s="35"/>
      <c r="C32" s="1"/>
      <c r="E32" s="4"/>
      <c r="F32" s="4"/>
    </row>
    <row r="33" spans="1:6">
      <c r="A33" s="18" t="s">
        <v>14</v>
      </c>
      <c r="B33" s="31">
        <v>500</v>
      </c>
      <c r="C33" s="1"/>
      <c r="E33" s="4"/>
      <c r="F33" s="4"/>
    </row>
    <row r="34" spans="1:6">
      <c r="A34" s="18" t="s">
        <v>3</v>
      </c>
      <c r="B34" s="31">
        <v>50</v>
      </c>
      <c r="C34" s="1"/>
      <c r="E34" s="4"/>
      <c r="F34" s="4"/>
    </row>
    <row r="35" spans="1:6" ht="16.5" thickBot="1">
      <c r="A35" s="10" t="s">
        <v>13</v>
      </c>
      <c r="B35" s="36">
        <f>+SUM(B33:B34)</f>
        <v>550</v>
      </c>
      <c r="C35" s="1"/>
      <c r="E35" s="4"/>
      <c r="F35" s="4"/>
    </row>
    <row r="36" spans="1:6" ht="15.75" thickTop="1">
      <c r="B36" s="1"/>
      <c r="C36" s="1"/>
      <c r="E36" s="4"/>
      <c r="F36" s="4"/>
    </row>
    <row r="37" spans="1:6">
      <c r="C37" s="1"/>
      <c r="E37" s="4"/>
      <c r="F37" s="4"/>
    </row>
    <row r="38" spans="1:6" ht="16.5" thickBot="1">
      <c r="A38" s="10" t="s">
        <v>9</v>
      </c>
      <c r="B38" s="12">
        <f>+SUM(Finanzierungskosten__Zins_Tilgung__pro_Monat+Laufende_Kosten_gesamt)</f>
        <v>1411.1111111111113</v>
      </c>
      <c r="C38" s="1"/>
      <c r="E38" s="4"/>
      <c r="F38" s="4"/>
    </row>
    <row r="39" spans="1:6" ht="17.25" thickTop="1" thickBot="1">
      <c r="A39" s="10" t="s">
        <v>20</v>
      </c>
      <c r="B39" s="12">
        <f>+B29+Laufende_Kosten_gesamt</f>
        <v>716.66666666666663</v>
      </c>
      <c r="C39" s="1"/>
      <c r="E39" s="4"/>
      <c r="F39" s="4"/>
    </row>
    <row r="40" spans="1:6" ht="15.75" thickTop="1">
      <c r="B40" s="1"/>
      <c r="C40" s="1"/>
      <c r="E40" s="4"/>
      <c r="F40" s="4"/>
    </row>
    <row r="41" spans="1:6">
      <c r="B41" s="1"/>
      <c r="C41" s="1"/>
      <c r="E41" s="4"/>
      <c r="F41" s="4"/>
    </row>
    <row r="42" spans="1:6">
      <c r="C42" s="1"/>
      <c r="E42" s="4"/>
      <c r="F42" s="4"/>
    </row>
    <row r="43" spans="1:6">
      <c r="C43" s="1"/>
      <c r="E43" s="4"/>
      <c r="F43" s="4"/>
    </row>
    <row r="44" spans="1:6">
      <c r="C44" s="2"/>
      <c r="E44" s="4"/>
      <c r="F44" s="4"/>
    </row>
    <row r="45" spans="1:6">
      <c r="C45" s="2"/>
      <c r="E45" s="4"/>
      <c r="F45" s="4"/>
    </row>
    <row r="46" spans="1:6">
      <c r="C46" s="3"/>
      <c r="E46" s="4"/>
      <c r="F46" s="4"/>
    </row>
    <row r="47" spans="1:6">
      <c r="C47" s="2"/>
      <c r="E47" s="4"/>
      <c r="F47" s="4"/>
    </row>
    <row r="48" spans="1:6">
      <c r="B48" s="1"/>
      <c r="C48" s="2"/>
      <c r="E48" s="4"/>
      <c r="F48" s="4"/>
    </row>
    <row r="49" spans="5:6">
      <c r="E49" s="4"/>
      <c r="F49" s="4"/>
    </row>
    <row r="50" spans="5:6">
      <c r="E50" s="4"/>
      <c r="F50" s="4"/>
    </row>
    <row r="51" spans="5:6">
      <c r="E51" s="4"/>
      <c r="F51" s="4"/>
    </row>
    <row r="52" spans="5:6">
      <c r="E52" s="4"/>
      <c r="F52" s="4"/>
    </row>
    <row r="53" spans="5:6">
      <c r="E53" s="4"/>
      <c r="F53" s="4"/>
    </row>
    <row r="54" spans="5:6">
      <c r="E54" s="4"/>
      <c r="F54" s="4"/>
    </row>
    <row r="55" spans="5:6">
      <c r="E55" s="4"/>
      <c r="F55" s="4"/>
    </row>
    <row r="56" spans="5:6">
      <c r="E56" s="4"/>
      <c r="F56" s="4"/>
    </row>
    <row r="57" spans="5:6">
      <c r="E57" s="4"/>
      <c r="F57" s="4"/>
    </row>
    <row r="58" spans="5:6">
      <c r="E58" s="4"/>
      <c r="F58" s="4"/>
    </row>
    <row r="59" spans="5:6">
      <c r="E59" s="4"/>
      <c r="F59" s="4"/>
    </row>
    <row r="60" spans="5:6">
      <c r="E60" s="4"/>
      <c r="F60" s="4"/>
    </row>
    <row r="61" spans="5:6">
      <c r="E61" s="4"/>
      <c r="F61" s="4"/>
    </row>
    <row r="62" spans="5:6">
      <c r="E62" s="4"/>
      <c r="F62" s="4"/>
    </row>
    <row r="63" spans="5:6">
      <c r="E63" s="4"/>
      <c r="F63" s="4"/>
    </row>
    <row r="64" spans="5:6">
      <c r="E64" s="4"/>
      <c r="F64" s="4"/>
    </row>
    <row r="65" spans="5:6">
      <c r="E65" s="4"/>
      <c r="F65" s="4"/>
    </row>
    <row r="66" spans="5:6">
      <c r="E66" s="4"/>
      <c r="F66" s="4"/>
    </row>
    <row r="67" spans="5:6">
      <c r="E67" s="4"/>
      <c r="F67" s="4"/>
    </row>
    <row r="68" spans="5:6">
      <c r="E68" s="4"/>
      <c r="F68" s="4"/>
    </row>
    <row r="69" spans="5:6">
      <c r="E69" s="4"/>
      <c r="F69" s="4"/>
    </row>
    <row r="70" spans="5:6">
      <c r="E70" s="4"/>
      <c r="F70" s="4"/>
    </row>
    <row r="71" spans="5:6">
      <c r="E71" s="4"/>
      <c r="F71" s="4"/>
    </row>
    <row r="72" spans="5:6">
      <c r="E72" s="4"/>
      <c r="F72" s="4"/>
    </row>
    <row r="73" spans="5:6">
      <c r="E73" s="4"/>
      <c r="F73" s="4"/>
    </row>
    <row r="74" spans="5:6">
      <c r="E74" s="4"/>
      <c r="F74" s="4"/>
    </row>
    <row r="75" spans="5:6">
      <c r="E75" s="4"/>
      <c r="F75" s="4"/>
    </row>
    <row r="76" spans="5:6">
      <c r="E76" s="4"/>
      <c r="F76" s="4"/>
    </row>
    <row r="77" spans="5:6">
      <c r="E77" s="4"/>
      <c r="F77" s="4"/>
    </row>
    <row r="78" spans="5:6">
      <c r="E78" s="4"/>
      <c r="F78" s="4"/>
    </row>
    <row r="79" spans="5:6">
      <c r="E79" s="4"/>
      <c r="F79" s="4"/>
    </row>
    <row r="80" spans="5:6">
      <c r="E80" s="4"/>
      <c r="F80" s="4"/>
    </row>
    <row r="81" spans="5:6">
      <c r="E81" s="4"/>
      <c r="F81" s="4"/>
    </row>
    <row r="82" spans="5:6">
      <c r="E82" s="4"/>
      <c r="F82" s="4"/>
    </row>
    <row r="83" spans="5:6">
      <c r="E83" s="4"/>
      <c r="F83" s="4"/>
    </row>
    <row r="84" spans="5:6">
      <c r="E84" s="4"/>
      <c r="F84" s="4"/>
    </row>
    <row r="85" spans="5:6">
      <c r="E85" s="4"/>
      <c r="F85" s="4"/>
    </row>
    <row r="86" spans="5:6">
      <c r="E86" s="4"/>
      <c r="F86" s="4"/>
    </row>
    <row r="87" spans="5:6">
      <c r="E87" s="4"/>
      <c r="F87" s="4"/>
    </row>
    <row r="88" spans="5:6">
      <c r="E88" s="4"/>
      <c r="F88" s="4"/>
    </row>
    <row r="89" spans="5:6">
      <c r="E89" s="4"/>
      <c r="F89" s="4"/>
    </row>
    <row r="90" spans="5:6">
      <c r="E90" s="4"/>
      <c r="F90" s="4"/>
    </row>
    <row r="91" spans="5:6">
      <c r="E91" s="4"/>
      <c r="F91" s="4"/>
    </row>
    <row r="92" spans="5:6">
      <c r="E92" s="4"/>
      <c r="F92" s="4"/>
    </row>
    <row r="93" spans="5:6">
      <c r="E93" s="4"/>
      <c r="F93" s="4"/>
    </row>
    <row r="94" spans="5:6">
      <c r="E94" s="4"/>
      <c r="F94" s="4"/>
    </row>
    <row r="95" spans="5:6">
      <c r="E95" s="4"/>
      <c r="F95" s="4"/>
    </row>
    <row r="96" spans="5:6">
      <c r="E96" s="4"/>
      <c r="F96" s="4"/>
    </row>
    <row r="97" spans="5:6">
      <c r="E97" s="4"/>
      <c r="F97" s="4"/>
    </row>
    <row r="98" spans="5:6">
      <c r="E98" s="4"/>
      <c r="F98" s="4"/>
    </row>
    <row r="99" spans="5:6">
      <c r="E99" s="4"/>
      <c r="F99" s="4"/>
    </row>
    <row r="100" spans="5:6">
      <c r="E100" s="4"/>
      <c r="F100" s="4"/>
    </row>
    <row r="101" spans="5:6">
      <c r="E101" s="4"/>
      <c r="F101" s="4"/>
    </row>
    <row r="102" spans="5:6">
      <c r="E102" s="4"/>
      <c r="F102" s="4"/>
    </row>
    <row r="103" spans="5:6">
      <c r="E103" s="4"/>
      <c r="F103" s="4"/>
    </row>
    <row r="104" spans="5:6">
      <c r="E104" s="4"/>
      <c r="F104" s="4"/>
    </row>
    <row r="105" spans="5:6">
      <c r="E105" s="4"/>
      <c r="F105" s="4"/>
    </row>
    <row r="106" spans="5:6">
      <c r="E106" s="4"/>
      <c r="F106" s="4"/>
    </row>
    <row r="107" spans="5:6">
      <c r="E107" s="4"/>
      <c r="F107" s="4"/>
    </row>
    <row r="108" spans="5:6">
      <c r="E108" s="4"/>
      <c r="F108" s="4"/>
    </row>
    <row r="109" spans="5:6">
      <c r="E109" s="4"/>
      <c r="F109" s="4"/>
    </row>
    <row r="110" spans="5:6">
      <c r="E110" s="4"/>
      <c r="F110" s="4"/>
    </row>
    <row r="111" spans="5:6">
      <c r="E111" s="4"/>
      <c r="F111" s="4"/>
    </row>
    <row r="112" spans="5:6">
      <c r="E112" s="4"/>
      <c r="F112" s="4"/>
    </row>
    <row r="113" spans="5:6">
      <c r="E113" s="4"/>
      <c r="F113" s="4"/>
    </row>
    <row r="114" spans="5:6">
      <c r="E114" s="4"/>
      <c r="F114" s="4"/>
    </row>
    <row r="115" spans="5:6">
      <c r="E115" s="4"/>
      <c r="F115" s="4"/>
    </row>
    <row r="116" spans="5:6">
      <c r="E116" s="4"/>
      <c r="F116" s="4"/>
    </row>
    <row r="117" spans="5:6">
      <c r="E117" s="4"/>
      <c r="F117" s="4"/>
    </row>
    <row r="118" spans="5:6">
      <c r="E118" s="4"/>
      <c r="F118" s="4"/>
    </row>
    <row r="119" spans="5:6">
      <c r="E119" s="4"/>
      <c r="F119" s="4"/>
    </row>
    <row r="120" spans="5:6">
      <c r="E120" s="4"/>
      <c r="F120" s="4"/>
    </row>
    <row r="121" spans="5:6">
      <c r="E121" s="4"/>
      <c r="F121" s="4"/>
    </row>
    <row r="122" spans="5:6">
      <c r="E122" s="4"/>
      <c r="F122" s="4"/>
    </row>
    <row r="123" spans="5:6">
      <c r="E123" s="4"/>
      <c r="F123" s="4"/>
    </row>
    <row r="124" spans="5:6">
      <c r="E124" s="4"/>
      <c r="F124" s="4"/>
    </row>
    <row r="125" spans="5:6">
      <c r="E125" s="4"/>
      <c r="F125" s="4"/>
    </row>
    <row r="126" spans="5:6">
      <c r="E126" s="4"/>
      <c r="F126" s="4"/>
    </row>
  </sheetData>
  <sheetProtection sheet="1" objects="1" scenarios="1"/>
  <mergeCells count="5">
    <mergeCell ref="A1:B2"/>
    <mergeCell ref="A3:B3"/>
    <mergeCell ref="A10:B10"/>
    <mergeCell ref="A20:B20"/>
    <mergeCell ref="A32:B32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13</vt:i4>
      </vt:variant>
    </vt:vector>
  </HeadingPairs>
  <TitlesOfParts>
    <vt:vector size="14" baseType="lpstr">
      <vt:lpstr>Armortisierung Kommissionierer</vt:lpstr>
      <vt:lpstr>_Anschaffungskosten_gesamt</vt:lpstr>
      <vt:lpstr>_Nutzungsdauer_Jahre</vt:lpstr>
      <vt:lpstr>Anzahl_Lieferungen_pro_Tag</vt:lpstr>
      <vt:lpstr>Arbeitszeiteinsparung_pro_Einlagerung_man._Einlagerung</vt:lpstr>
      <vt:lpstr>Betriebskosten_pro_Monat_gesamt</vt:lpstr>
      <vt:lpstr>Finanzierungskosten__Zins_Tilgung__pro_Monat</vt:lpstr>
      <vt:lpstr>Laufende_Kosten_gesamt</vt:lpstr>
      <vt:lpstr>Monatliche_Wartungskosten</vt:lpstr>
      <vt:lpstr>Nutzungsdauer_Anlage_in_Monaten</vt:lpstr>
      <vt:lpstr>Öffnungstage_pro_Monat</vt:lpstr>
      <vt:lpstr>Sonstige_Betriebskosten_pro_Monat</vt:lpstr>
      <vt:lpstr>Zinsbelastung_pro_Monat</vt:lpstr>
      <vt:lpstr>Zinssatz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 Frigger</dc:creator>
  <cp:lastModifiedBy>Heilpharm</cp:lastModifiedBy>
  <dcterms:created xsi:type="dcterms:W3CDTF">2023-09-30T06:56:52Z</dcterms:created>
  <dcterms:modified xsi:type="dcterms:W3CDTF">2023-10-22T07:33:54Z</dcterms:modified>
</cp:coreProperties>
</file>